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norgrenit-my.sharepoint.com/personal/stephan_merkelbach_imi-precision_com/Documents/My Documents/DENE/Nidec Anleitung/Norgren_ELION_Quick-Start-Guide_EN/"/>
    </mc:Choice>
  </mc:AlternateContent>
  <xr:revisionPtr revIDLastSave="19" documentId="14_{AD76BC12-B9F7-42A3-BB41-A3C017028EA9}" xr6:coauthVersionLast="45" xr6:coauthVersionMax="45" xr10:uidLastSave="{4E03C853-92B7-4802-9E77-D48A361E8856}"/>
  <workbookProtection workbookAlgorithmName="SHA-512" workbookHashValue="M8lGlKf6fH/lmgucnjr2vjqxbU66oDHFKTBh+vtiGoU6KvhVDP+/1cml4wh52gCFyJdbY1Zizb/RxGfacvxPMA==" workbookSaltValue="WkiLHBi0mlP3RjuFXCQPXw==" workbookSpinCount="100000" lockStructure="1"/>
  <bookViews>
    <workbookView xWindow="-110" yWindow="-110" windowWidth="19420" windowHeight="10420" activeTab="1" xr2:uid="{00000000-000D-0000-FFFF-FFFF00000000}"/>
  </bookViews>
  <sheets>
    <sheet name="Spindel | Ball Screw" sheetId="1" r:id="rId1"/>
    <sheet name="Zahnriemen | Toothed Belt" sheetId="2" r:id="rId2"/>
  </sheets>
  <definedNames>
    <definedName name="_xlnm.Print_Area" localSheetId="0">'Spindel | Ball Screw'!$A$1:$L$37</definedName>
    <definedName name="_xlnm.Print_Area" localSheetId="1">'Zahnriemen | Toothed Belt'!$A$1:$L$35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9" i="2" l="1"/>
  <c r="D64" i="2" s="1"/>
  <c r="J28" i="1"/>
  <c r="J26" i="1"/>
  <c r="J25" i="1"/>
  <c r="J23" i="1"/>
  <c r="C85" i="1"/>
  <c r="C84" i="1"/>
  <c r="D62" i="2" l="1"/>
  <c r="D63" i="2"/>
  <c r="J27" i="2"/>
  <c r="J24" i="2"/>
  <c r="J25" i="2"/>
  <c r="J22" i="2"/>
</calcChain>
</file>

<file path=xl/sharedStrings.xml><?xml version="1.0" encoding="utf-8"?>
<sst xmlns="http://schemas.openxmlformats.org/spreadsheetml/2006/main" count="95" uniqueCount="61">
  <si>
    <t>Z</t>
  </si>
  <si>
    <t>[mm]</t>
  </si>
  <si>
    <t>p_Spindel</t>
  </si>
  <si>
    <t>[-]</t>
  </si>
  <si>
    <t xml:space="preserve"> h </t>
  </si>
  <si>
    <t>A</t>
  </si>
  <si>
    <t>[UU]</t>
  </si>
  <si>
    <t>v</t>
  </si>
  <si>
    <t>[m/s]</t>
  </si>
  <si>
    <t>n_rpm</t>
  </si>
  <si>
    <t>[rpm]</t>
  </si>
  <si>
    <t>n_UU</t>
  </si>
  <si>
    <t>[UU/ms]</t>
  </si>
  <si>
    <t>a</t>
  </si>
  <si>
    <t>[m/s²]</t>
  </si>
  <si>
    <t>α_UU</t>
  </si>
  <si>
    <t>[UU/ms²]</t>
  </si>
  <si>
    <t>d_pulley</t>
  </si>
  <si>
    <t>i</t>
  </si>
  <si>
    <t>Berechnungen / Calculations:</t>
  </si>
  <si>
    <t>Berechnet / Calculated:</t>
  </si>
  <si>
    <t>Eingabe / Input:</t>
  </si>
  <si>
    <t>Eingaben / Input:</t>
  </si>
  <si>
    <t>Faktor / Factor</t>
  </si>
  <si>
    <t>Drehzahl_UU / Speed_UU</t>
  </si>
  <si>
    <t>Drehzahl_rpm / Speed_rpm</t>
  </si>
  <si>
    <t>Baugröße / Actuator Size</t>
  </si>
  <si>
    <t>E/809032/*</t>
  </si>
  <si>
    <t>E/809040/*</t>
  </si>
  <si>
    <t>E/809050/*</t>
  </si>
  <si>
    <t>E/809063/*</t>
  </si>
  <si>
    <t>E/809080/*</t>
  </si>
  <si>
    <t>E/809100/*</t>
  </si>
  <si>
    <t>E/149060/*</t>
  </si>
  <si>
    <t>E/149080/*</t>
  </si>
  <si>
    <t>E/149100/*</t>
  </si>
  <si>
    <t>E/149048/*</t>
  </si>
  <si>
    <t xml:space="preserve"> </t>
  </si>
  <si>
    <t>Baugröße / Actuator size</t>
  </si>
  <si>
    <t>E/148048/*</t>
  </si>
  <si>
    <t>E/148060/*</t>
  </si>
  <si>
    <t>E/148080/*</t>
  </si>
  <si>
    <t>E/148100/*</t>
  </si>
  <si>
    <t>Umrechnungstabelle von linearer Bewegung in mm in rotatorische Bewegung angegegen in User Units (UU) als Eingabewert bei Positionieraufgaben mit den von Norgren gelieferten Servoumrichtern und -motoren</t>
  </si>
  <si>
    <t>Conversion of linear movement in mm to rotational movement given in User Units (UU) as an input for positioning purposes of the servo drives/motors supplied by Norgren.</t>
  </si>
  <si>
    <t>Blatt 2: Zahnriemenantriebe</t>
  </si>
  <si>
    <t>Sheet 2: Toothed Belt Actuators</t>
  </si>
  <si>
    <t>Blatt 1: Spindelantriebe</t>
  </si>
  <si>
    <t>Beschleunigung rot. / Rot. Acceleration</t>
  </si>
  <si>
    <t xml:space="preserve">Beschleunigung linear / Linear Acceleration </t>
  </si>
  <si>
    <t>Geschwindigkeit linear / Velocity Linear</t>
  </si>
  <si>
    <t xml:space="preserve">Zurückgelegter Hub / Stroke Traveled </t>
  </si>
  <si>
    <t>Spindelsteigung / Spindle Pitch</t>
  </si>
  <si>
    <t>Distanz_UU / Distance_UU</t>
  </si>
  <si>
    <t>Beschleunigung linear / Linear Acceleration</t>
  </si>
  <si>
    <t>Riemenscheibendurchmesser / Belt Pulley Diameter</t>
  </si>
  <si>
    <t>Getriebeübersetzung / Gearbox Ratio</t>
  </si>
  <si>
    <t>Zurückgelegter Hub / Stroke Travelled</t>
  </si>
  <si>
    <t>Version 1.01</t>
  </si>
  <si>
    <t>Sheet 1: Ball Screw Actuators</t>
  </si>
  <si>
    <t>[mm/rev]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</si>
</sst>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5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16" fontId="1" fillId="0" borderId="0" xfId="0" applyNumberFormat="1" applyFont="1"/>
    <xf numFmtId="0" fontId="1" fillId="3" borderId="0" xfId="0" applyFont="1" applyFill="1"/>
    <xf numFmtId="0" fontId="1" fillId="2" borderId="0" xfId="0" applyFont="1" applyFill="1"/>
    <xf numFmtId="0" fontId="2" fillId="0" borderId="11" xfId="0" applyFont="1" applyBorder="1"/>
    <xf numFmtId="0" fontId="2" fillId="0" borderId="12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3" borderId="16" xfId="0" applyFont="1" applyFill="1" applyBorder="1" applyAlignment="1">
      <alignment horizontal="right" vertical="center"/>
    </xf>
    <xf numFmtId="0" fontId="1" fillId="0" borderId="17" xfId="0" applyFont="1" applyBorder="1"/>
    <xf numFmtId="0" fontId="1" fillId="0" borderId="0" xfId="0" quotePrefix="1" applyFont="1"/>
    <xf numFmtId="0" fontId="1" fillId="0" borderId="1" xfId="0" applyFont="1" applyBorder="1"/>
    <xf numFmtId="0" fontId="1" fillId="0" borderId="2" xfId="0" applyFont="1" applyBorder="1"/>
    <xf numFmtId="0" fontId="1" fillId="0" borderId="32" xfId="0" applyFont="1" applyBorder="1"/>
    <xf numFmtId="0" fontId="1" fillId="0" borderId="3" xfId="0" applyFont="1" applyBorder="1"/>
    <xf numFmtId="0" fontId="1" fillId="0" borderId="18" xfId="0" applyFont="1" applyBorder="1" applyAlignment="1">
      <alignment vertical="center" wrapText="1"/>
    </xf>
    <xf numFmtId="0" fontId="1" fillId="0" borderId="19" xfId="0" applyFont="1" applyBorder="1" applyAlignment="1">
      <alignment vertical="center"/>
    </xf>
    <xf numFmtId="0" fontId="1" fillId="3" borderId="20" xfId="0" applyFont="1" applyFill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9" xfId="0" applyFont="1" applyBorder="1"/>
    <xf numFmtId="0" fontId="1" fillId="0" borderId="4" xfId="0" applyFont="1" applyBorder="1" applyAlignment="1">
      <alignment vertical="center" wrapText="1"/>
    </xf>
    <xf numFmtId="0" fontId="1" fillId="0" borderId="9" xfId="0" applyFont="1" applyFill="1" applyBorder="1" applyAlignment="1">
      <alignment vertical="center"/>
    </xf>
    <xf numFmtId="0" fontId="1" fillId="0" borderId="14" xfId="0" applyFont="1" applyBorder="1" applyAlignment="1">
      <alignment vertical="center" wrapText="1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16" xfId="0" applyFont="1" applyBorder="1"/>
    <xf numFmtId="0" fontId="3" fillId="0" borderId="0" xfId="0" applyFont="1"/>
    <xf numFmtId="0" fontId="1" fillId="2" borderId="20" xfId="0" applyFont="1" applyFill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3" borderId="16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28" xfId="0" applyFont="1" applyBorder="1" applyAlignment="1">
      <alignment vertical="center" wrapText="1"/>
    </xf>
    <xf numFmtId="0" fontId="1" fillId="0" borderId="30" xfId="0" applyFont="1" applyBorder="1" applyAlignment="1">
      <alignment vertical="center"/>
    </xf>
    <xf numFmtId="164" fontId="1" fillId="2" borderId="33" xfId="0" applyNumberFormat="1" applyFont="1" applyFill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4" fillId="0" borderId="0" xfId="0" applyFont="1"/>
    <xf numFmtId="0" fontId="1" fillId="0" borderId="0" xfId="0" applyFont="1" applyFill="1"/>
    <xf numFmtId="0" fontId="1" fillId="0" borderId="25" xfId="0" applyFont="1" applyBorder="1"/>
    <xf numFmtId="0" fontId="1" fillId="0" borderId="18" xfId="0" applyFont="1" applyBorder="1" applyAlignment="1">
      <alignment vertical="center"/>
    </xf>
    <xf numFmtId="0" fontId="1" fillId="0" borderId="18" xfId="0" applyFont="1" applyBorder="1"/>
    <xf numFmtId="0" fontId="1" fillId="0" borderId="26" xfId="0" applyFont="1" applyBorder="1"/>
    <xf numFmtId="1" fontId="1" fillId="2" borderId="19" xfId="0" applyNumberFormat="1" applyFont="1" applyFill="1" applyBorder="1"/>
    <xf numFmtId="0" fontId="1" fillId="0" borderId="21" xfId="0" applyFont="1" applyBorder="1"/>
    <xf numFmtId="0" fontId="1" fillId="0" borderId="22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2" fontId="1" fillId="2" borderId="23" xfId="0" applyNumberFormat="1" applyFont="1" applyFill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2" fontId="1" fillId="2" borderId="19" xfId="0" applyNumberFormat="1" applyFont="1" applyFill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164" fontId="1" fillId="2" borderId="30" xfId="0" applyNumberFormat="1" applyFont="1" applyFill="1" applyBorder="1" applyAlignment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19956</xdr:colOff>
      <xdr:row>1</xdr:row>
      <xdr:rowOff>101600</xdr:rowOff>
    </xdr:from>
    <xdr:to>
      <xdr:col>1</xdr:col>
      <xdr:colOff>2496698</xdr:colOff>
      <xdr:row>4</xdr:row>
      <xdr:rowOff>108200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C83F08D-179B-46A0-B559-D779C49232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956" y="279400"/>
          <a:ext cx="2476742" cy="540000"/>
        </a:xfrm>
        <a:prstGeom prst="rect">
          <a:avLst/>
        </a:prstGeom>
      </xdr:spPr>
    </xdr:pic>
    <xdr:clientData/>
  </xdr:twoCellAnchor>
  <xdr:twoCellAnchor editAs="oneCell">
    <xdr:from>
      <xdr:col>0</xdr:col>
      <xdr:colOff>292100</xdr:colOff>
      <xdr:row>33</xdr:row>
      <xdr:rowOff>25400</xdr:rowOff>
    </xdr:from>
    <xdr:to>
      <xdr:col>1</xdr:col>
      <xdr:colOff>705757</xdr:colOff>
      <xdr:row>35</xdr:row>
      <xdr:rowOff>158055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1CBE5FA-699F-4ACA-8907-213AE183A6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2100" y="5778500"/>
          <a:ext cx="794657" cy="488255"/>
        </a:xfrm>
        <a:prstGeom prst="rect">
          <a:avLst/>
        </a:prstGeom>
      </xdr:spPr>
    </xdr:pic>
    <xdr:clientData/>
  </xdr:twoCellAnchor>
  <xdr:twoCellAnchor editAs="oneCell">
    <xdr:from>
      <xdr:col>9</xdr:col>
      <xdr:colOff>464457</xdr:colOff>
      <xdr:row>33</xdr:row>
      <xdr:rowOff>115592</xdr:rowOff>
    </xdr:from>
    <xdr:to>
      <xdr:col>11</xdr:col>
      <xdr:colOff>39914</xdr:colOff>
      <xdr:row>35</xdr:row>
      <xdr:rowOff>92238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7CD4A4-05DA-40F0-8883-03BC91A3BA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54757" y="5868692"/>
          <a:ext cx="947057" cy="3322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58056</xdr:colOff>
      <xdr:row>1</xdr:row>
      <xdr:rowOff>63500</xdr:rowOff>
    </xdr:from>
    <xdr:to>
      <xdr:col>1</xdr:col>
      <xdr:colOff>2534798</xdr:colOff>
      <xdr:row>4</xdr:row>
      <xdr:rowOff>66925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34B2375-FFF8-43A5-A4B2-14846781D5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9056" y="241300"/>
          <a:ext cx="2476742" cy="540000"/>
        </a:xfrm>
        <a:prstGeom prst="rect">
          <a:avLst/>
        </a:prstGeom>
      </xdr:spPr>
    </xdr:pic>
    <xdr:clientData/>
  </xdr:twoCellAnchor>
  <xdr:twoCellAnchor editAs="oneCell">
    <xdr:from>
      <xdr:col>0</xdr:col>
      <xdr:colOff>330200</xdr:colOff>
      <xdr:row>31</xdr:row>
      <xdr:rowOff>50800</xdr:rowOff>
    </xdr:from>
    <xdr:to>
      <xdr:col>1</xdr:col>
      <xdr:colOff>743857</xdr:colOff>
      <xdr:row>34</xdr:row>
      <xdr:rowOff>8830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504390F-860A-43DF-B21E-ECEB4343DF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0200" y="5740400"/>
          <a:ext cx="794657" cy="488255"/>
        </a:xfrm>
        <a:prstGeom prst="rect">
          <a:avLst/>
        </a:prstGeom>
      </xdr:spPr>
    </xdr:pic>
    <xdr:clientData/>
  </xdr:twoCellAnchor>
  <xdr:twoCellAnchor editAs="oneCell">
    <xdr:from>
      <xdr:col>9</xdr:col>
      <xdr:colOff>642257</xdr:colOff>
      <xdr:row>31</xdr:row>
      <xdr:rowOff>140992</xdr:rowOff>
    </xdr:from>
    <xdr:to>
      <xdr:col>11</xdr:col>
      <xdr:colOff>11338</xdr:colOff>
      <xdr:row>33</xdr:row>
      <xdr:rowOff>120813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06466C6-1440-4F79-AD65-94276F4EC8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10257" y="5830592"/>
          <a:ext cx="947057" cy="3322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8:M95"/>
  <sheetViews>
    <sheetView showGridLines="0" view="pageBreakPreview" zoomScale="60" zoomScaleNormal="100" workbookViewId="0">
      <selection activeCell="S22" sqref="S22"/>
    </sheetView>
  </sheetViews>
  <sheetFormatPr baseColWidth="10" defaultColWidth="9.1796875" defaultRowHeight="14" x14ac:dyDescent="0.3"/>
  <cols>
    <col min="1" max="1" width="5.54296875" style="1" customWidth="1"/>
    <col min="2" max="2" width="45.36328125" style="1" customWidth="1"/>
    <col min="3" max="3" width="10.81640625" style="1" customWidth="1"/>
    <col min="4" max="4" width="12.08984375" style="1" customWidth="1"/>
    <col min="5" max="6" width="9.1796875" style="1"/>
    <col min="7" max="7" width="22.453125" style="1" customWidth="1"/>
    <col min="8" max="8" width="43.08984375" style="1" customWidth="1"/>
    <col min="9" max="9" width="6.81640625" style="1" bestFit="1" customWidth="1"/>
    <col min="10" max="10" width="10.81640625" style="1" bestFit="1" customWidth="1"/>
    <col min="11" max="11" width="9.1796875" style="1"/>
    <col min="12" max="12" width="5.54296875" style="1" customWidth="1"/>
    <col min="13" max="16384" width="9.1796875" style="1"/>
  </cols>
  <sheetData>
    <row r="8" spans="2:9" x14ac:dyDescent="0.3">
      <c r="B8" s="1" t="s">
        <v>58</v>
      </c>
      <c r="C8" s="2"/>
      <c r="H8" s="1" t="s">
        <v>21</v>
      </c>
      <c r="I8" s="3"/>
    </row>
    <row r="9" spans="2:9" x14ac:dyDescent="0.3">
      <c r="H9" s="1" t="s">
        <v>20</v>
      </c>
      <c r="I9" s="4"/>
    </row>
    <row r="10" spans="2:9" x14ac:dyDescent="0.3">
      <c r="B10" s="1" t="s">
        <v>47</v>
      </c>
    </row>
    <row r="11" spans="2:9" x14ac:dyDescent="0.3">
      <c r="B11" s="1" t="s">
        <v>59</v>
      </c>
    </row>
    <row r="13" spans="2:9" x14ac:dyDescent="0.3">
      <c r="B13" s="50" t="s">
        <v>43</v>
      </c>
    </row>
    <row r="14" spans="2:9" x14ac:dyDescent="0.3">
      <c r="B14" s="50" t="s">
        <v>44</v>
      </c>
    </row>
    <row r="16" spans="2:9" ht="14.5" thickBot="1" x14ac:dyDescent="0.35"/>
    <row r="17" spans="2:13" ht="14.5" thickBot="1" x14ac:dyDescent="0.35">
      <c r="B17" s="5" t="s">
        <v>22</v>
      </c>
      <c r="C17" s="6"/>
      <c r="D17" s="7"/>
      <c r="E17" s="8"/>
      <c r="H17" s="5" t="s">
        <v>19</v>
      </c>
      <c r="I17" s="7"/>
      <c r="J17" s="7"/>
      <c r="K17" s="8"/>
    </row>
    <row r="18" spans="2:13" hidden="1" x14ac:dyDescent="0.3">
      <c r="B18" s="9" t="s">
        <v>23</v>
      </c>
      <c r="C18" s="10" t="s">
        <v>0</v>
      </c>
      <c r="D18" s="11">
        <v>16</v>
      </c>
      <c r="E18" s="12" t="s">
        <v>3</v>
      </c>
      <c r="H18" s="13"/>
      <c r="I18" s="14"/>
      <c r="J18" s="14"/>
      <c r="K18" s="15"/>
    </row>
    <row r="19" spans="2:13" x14ac:dyDescent="0.3">
      <c r="B19" s="16" t="s">
        <v>26</v>
      </c>
      <c r="C19" s="17"/>
      <c r="D19" s="18" t="s">
        <v>29</v>
      </c>
      <c r="E19" s="19"/>
      <c r="F19" s="20"/>
      <c r="H19" s="21"/>
      <c r="I19" s="22"/>
      <c r="J19" s="23"/>
      <c r="K19" s="24"/>
    </row>
    <row r="20" spans="2:13" x14ac:dyDescent="0.3">
      <c r="B20" s="25" t="s">
        <v>52</v>
      </c>
      <c r="C20" s="26" t="s">
        <v>2</v>
      </c>
      <c r="D20" s="27">
        <v>10</v>
      </c>
      <c r="E20" s="28" t="s">
        <v>60</v>
      </c>
      <c r="F20" s="20"/>
      <c r="H20" s="13"/>
      <c r="I20" s="14"/>
      <c r="J20" s="29"/>
      <c r="K20" s="15"/>
    </row>
    <row r="21" spans="2:13" x14ac:dyDescent="0.3">
      <c r="B21" s="30"/>
      <c r="C21" s="10"/>
      <c r="D21" s="31"/>
      <c r="E21" s="12"/>
      <c r="H21" s="13"/>
      <c r="I21" s="14"/>
      <c r="J21" s="29"/>
      <c r="K21" s="15"/>
    </row>
    <row r="22" spans="2:13" ht="19" x14ac:dyDescent="0.4">
      <c r="B22" s="32"/>
      <c r="C22" s="17"/>
      <c r="D22" s="33"/>
      <c r="E22" s="34"/>
      <c r="H22" s="13"/>
      <c r="I22" s="14"/>
      <c r="J22" s="35"/>
      <c r="K22" s="15"/>
      <c r="M22" s="36"/>
    </row>
    <row r="23" spans="2:13" x14ac:dyDescent="0.3">
      <c r="B23" s="25" t="s">
        <v>51</v>
      </c>
      <c r="C23" s="26" t="s">
        <v>4</v>
      </c>
      <c r="D23" s="27">
        <v>100</v>
      </c>
      <c r="E23" s="28" t="s">
        <v>1</v>
      </c>
      <c r="H23" s="25" t="s">
        <v>53</v>
      </c>
      <c r="I23" s="26" t="s">
        <v>5</v>
      </c>
      <c r="J23" s="37">
        <f>65536*D18*D23/D20</f>
        <v>10485760</v>
      </c>
      <c r="K23" s="28" t="s">
        <v>6</v>
      </c>
    </row>
    <row r="24" spans="2:13" x14ac:dyDescent="0.3">
      <c r="B24" s="25"/>
      <c r="C24" s="26"/>
      <c r="D24" s="38"/>
      <c r="E24" s="28"/>
      <c r="H24" s="30"/>
      <c r="I24" s="10"/>
      <c r="J24" s="39"/>
      <c r="K24" s="12"/>
    </row>
    <row r="25" spans="2:13" x14ac:dyDescent="0.3">
      <c r="B25" s="32" t="s">
        <v>50</v>
      </c>
      <c r="C25" s="17" t="s">
        <v>7</v>
      </c>
      <c r="D25" s="40">
        <v>1</v>
      </c>
      <c r="E25" s="34" t="s">
        <v>8</v>
      </c>
      <c r="H25" s="25" t="s">
        <v>25</v>
      </c>
      <c r="I25" s="26" t="s">
        <v>9</v>
      </c>
      <c r="J25" s="37">
        <f>60000*D25/D20</f>
        <v>6000</v>
      </c>
      <c r="K25" s="28" t="s">
        <v>10</v>
      </c>
    </row>
    <row r="26" spans="2:13" x14ac:dyDescent="0.3">
      <c r="B26" s="30"/>
      <c r="C26" s="10"/>
      <c r="D26" s="39"/>
      <c r="E26" s="12"/>
      <c r="H26" s="32" t="s">
        <v>24</v>
      </c>
      <c r="I26" s="17" t="s">
        <v>11</v>
      </c>
      <c r="J26" s="41">
        <f>65536*D18*D25/D20</f>
        <v>104857.60000000001</v>
      </c>
      <c r="K26" s="34" t="s">
        <v>12</v>
      </c>
    </row>
    <row r="27" spans="2:13" x14ac:dyDescent="0.3">
      <c r="B27" s="32"/>
      <c r="C27" s="17"/>
      <c r="D27" s="33"/>
      <c r="E27" s="34"/>
      <c r="H27" s="30"/>
      <c r="I27" s="10"/>
      <c r="J27" s="39"/>
      <c r="K27" s="12"/>
    </row>
    <row r="28" spans="2:13" ht="14.5" thickBot="1" x14ac:dyDescent="0.35">
      <c r="B28" s="42" t="s">
        <v>49</v>
      </c>
      <c r="C28" s="43" t="s">
        <v>13</v>
      </c>
      <c r="D28" s="44">
        <v>2</v>
      </c>
      <c r="E28" s="45" t="s">
        <v>14</v>
      </c>
      <c r="H28" s="46" t="s">
        <v>48</v>
      </c>
      <c r="I28" s="47" t="s">
        <v>15</v>
      </c>
      <c r="J28" s="48">
        <f>65536*D18/1000*D28/D20</f>
        <v>209.71520000000001</v>
      </c>
      <c r="K28" s="49" t="s">
        <v>16</v>
      </c>
    </row>
    <row r="48" spans="13:13" ht="19" x14ac:dyDescent="0.4">
      <c r="M48" s="36"/>
    </row>
    <row r="82" spans="2:3" hidden="1" x14ac:dyDescent="0.3">
      <c r="B82" s="1" t="s">
        <v>27</v>
      </c>
      <c r="C82" s="1">
        <v>5</v>
      </c>
    </row>
    <row r="83" spans="2:3" hidden="1" x14ac:dyDescent="0.3">
      <c r="B83" s="1" t="s">
        <v>28</v>
      </c>
      <c r="C83" s="1">
        <v>10</v>
      </c>
    </row>
    <row r="84" spans="2:3" hidden="1" x14ac:dyDescent="0.3">
      <c r="B84" s="1" t="s">
        <v>29</v>
      </c>
      <c r="C84" s="1">
        <f>IF((D19=B83),16,IF((D19=B84),20,IF((D19=B85),25,IF((D19=B86),20,IF((D19=B87),20,IF((D19=B89),16,IF((D19=B90),20,IF((D19=B91),25,B95))))))))</f>
        <v>20</v>
      </c>
    </row>
    <row r="85" spans="2:3" hidden="1" x14ac:dyDescent="0.3">
      <c r="B85" s="1" t="s">
        <v>30</v>
      </c>
      <c r="C85" s="1" t="str">
        <f>IF((D19=B86),32,IF((D19=B87),40,B95))</f>
        <v xml:space="preserve"> </v>
      </c>
    </row>
    <row r="86" spans="2:3" hidden="1" x14ac:dyDescent="0.3">
      <c r="B86" s="1" t="s">
        <v>31</v>
      </c>
    </row>
    <row r="87" spans="2:3" hidden="1" x14ac:dyDescent="0.3">
      <c r="B87" s="1" t="s">
        <v>32</v>
      </c>
    </row>
    <row r="88" spans="2:3" hidden="1" x14ac:dyDescent="0.3">
      <c r="B88" s="1" t="s">
        <v>36</v>
      </c>
    </row>
    <row r="89" spans="2:3" hidden="1" x14ac:dyDescent="0.3">
      <c r="B89" s="1" t="s">
        <v>33</v>
      </c>
    </row>
    <row r="90" spans="2:3" hidden="1" x14ac:dyDescent="0.3">
      <c r="B90" s="1" t="s">
        <v>34</v>
      </c>
    </row>
    <row r="91" spans="2:3" hidden="1" x14ac:dyDescent="0.3">
      <c r="B91" s="1" t="s">
        <v>35</v>
      </c>
    </row>
    <row r="95" spans="2:3" x14ac:dyDescent="0.3">
      <c r="B95" s="20" t="s">
        <v>37</v>
      </c>
    </row>
  </sheetData>
  <sheetProtection algorithmName="SHA-512" hashValue="OP7Mwg16Yo1nI9IWNeEdZXtQu30/aDI10EyPQxP70+X409gxKLzYZ82zFU3VXnLXPKQ6Lw95OALKfpu/LM/7JQ==" saltValue="oFYqxEjIKuRz+hLc4JLhdQ==" spinCount="100000" sheet="1" objects="1" scenarios="1"/>
  <protectedRanges>
    <protectedRange sqref="D19:D20 D23 D25 D28" name="Bereich1"/>
  </protectedRanges>
  <dataValidations count="2">
    <dataValidation type="list" allowBlank="1" showInputMessage="1" showErrorMessage="1" sqref="D19" xr:uid="{9FFDAEC3-8CBE-46D9-AED2-925B4E80D555}">
      <formula1>$B$82:$B$91</formula1>
    </dataValidation>
    <dataValidation type="list" allowBlank="1" showInputMessage="1" showErrorMessage="1" sqref="D20" xr:uid="{00EB16D5-75A1-469D-8439-AD9BB22982ED}">
      <formula1>$C$82:$C$85</formula1>
    </dataValidation>
  </dataValidations>
  <pageMargins left="0.7" right="0.7" top="0.75" bottom="0.75" header="0.3" footer="0.3"/>
  <pageSetup paperSize="9" scale="46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70E66-E657-40BE-BFC2-7E8FCE542646}">
  <dimension ref="B7:K65"/>
  <sheetViews>
    <sheetView showGridLines="0" tabSelected="1" view="pageBreakPreview" topLeftCell="A3" zoomScale="70" zoomScaleNormal="100" zoomScaleSheetLayoutView="70" workbookViewId="0">
      <selection activeCell="D25" sqref="D25"/>
    </sheetView>
  </sheetViews>
  <sheetFormatPr baseColWidth="10" defaultColWidth="11.54296875" defaultRowHeight="14" x14ac:dyDescent="0.3"/>
  <cols>
    <col min="1" max="1" width="5.54296875" style="1" customWidth="1"/>
    <col min="2" max="2" width="45.36328125" style="1" customWidth="1"/>
    <col min="3" max="3" width="8.1796875" style="1" bestFit="1" customWidth="1"/>
    <col min="4" max="4" width="15.453125" style="1" customWidth="1"/>
    <col min="5" max="7" width="11.54296875" style="1"/>
    <col min="8" max="8" width="37.6328125" style="1" customWidth="1"/>
    <col min="9" max="11" width="11.54296875" style="1"/>
    <col min="12" max="12" width="6.453125" style="1" customWidth="1"/>
    <col min="13" max="16384" width="11.54296875" style="1"/>
  </cols>
  <sheetData>
    <row r="7" spans="2:11" x14ac:dyDescent="0.3">
      <c r="B7" s="1" t="s">
        <v>58</v>
      </c>
      <c r="C7" s="2"/>
      <c r="H7" s="1" t="s">
        <v>21</v>
      </c>
      <c r="I7" s="3"/>
    </row>
    <row r="8" spans="2:11" x14ac:dyDescent="0.3">
      <c r="H8" s="1" t="s">
        <v>20</v>
      </c>
      <c r="I8" s="4"/>
    </row>
    <row r="9" spans="2:11" x14ac:dyDescent="0.3">
      <c r="B9" s="1" t="s">
        <v>45</v>
      </c>
      <c r="I9" s="51"/>
    </row>
    <row r="10" spans="2:11" x14ac:dyDescent="0.3">
      <c r="B10" s="1" t="s">
        <v>46</v>
      </c>
      <c r="I10" s="51"/>
    </row>
    <row r="11" spans="2:11" x14ac:dyDescent="0.3">
      <c r="I11" s="51"/>
    </row>
    <row r="12" spans="2:11" x14ac:dyDescent="0.3">
      <c r="B12" s="50" t="s">
        <v>43</v>
      </c>
      <c r="I12" s="51"/>
    </row>
    <row r="13" spans="2:11" x14ac:dyDescent="0.3">
      <c r="B13" s="50" t="s">
        <v>44</v>
      </c>
    </row>
    <row r="15" spans="2:11" ht="14.5" thickBot="1" x14ac:dyDescent="0.35"/>
    <row r="16" spans="2:11" ht="14.5" thickBot="1" x14ac:dyDescent="0.35">
      <c r="B16" s="5" t="s">
        <v>22</v>
      </c>
      <c r="C16" s="7"/>
      <c r="D16" s="7"/>
      <c r="E16" s="8"/>
      <c r="H16" s="5" t="s">
        <v>19</v>
      </c>
      <c r="I16" s="7"/>
      <c r="J16" s="7"/>
      <c r="K16" s="8"/>
    </row>
    <row r="17" spans="2:11" hidden="1" x14ac:dyDescent="0.3">
      <c r="B17" s="9" t="s">
        <v>23</v>
      </c>
      <c r="C17" s="10" t="s">
        <v>0</v>
      </c>
      <c r="D17" s="11">
        <v>16</v>
      </c>
      <c r="E17" s="12" t="s">
        <v>3</v>
      </c>
      <c r="H17" s="13"/>
      <c r="I17" s="14"/>
      <c r="J17" s="14"/>
      <c r="K17" s="15"/>
    </row>
    <row r="18" spans="2:11" x14ac:dyDescent="0.3">
      <c r="B18" s="16" t="s">
        <v>38</v>
      </c>
      <c r="C18" s="17"/>
      <c r="D18" s="18" t="s">
        <v>40</v>
      </c>
      <c r="E18" s="34"/>
      <c r="H18" s="13"/>
      <c r="I18" s="52"/>
      <c r="J18" s="14"/>
      <c r="K18" s="15"/>
    </row>
    <row r="19" spans="2:11" ht="28" x14ac:dyDescent="0.3">
      <c r="B19" s="25" t="s">
        <v>55</v>
      </c>
      <c r="C19" s="26" t="s">
        <v>17</v>
      </c>
      <c r="D19" s="27">
        <f>IF((D18=B61),C61,IF((D18=B62),C62,IF((D18=B63),C63,C64)))</f>
        <v>49.34</v>
      </c>
      <c r="E19" s="28" t="s">
        <v>1</v>
      </c>
      <c r="F19" s="20"/>
      <c r="H19" s="13"/>
      <c r="I19" s="52"/>
      <c r="J19" s="14"/>
      <c r="K19" s="15"/>
    </row>
    <row r="20" spans="2:11" x14ac:dyDescent="0.3">
      <c r="B20" s="25" t="s">
        <v>56</v>
      </c>
      <c r="C20" s="26" t="s">
        <v>18</v>
      </c>
      <c r="D20" s="27">
        <v>5</v>
      </c>
      <c r="E20" s="28" t="s">
        <v>3</v>
      </c>
      <c r="H20" s="13"/>
      <c r="I20" s="52"/>
      <c r="J20" s="14"/>
      <c r="K20" s="15"/>
    </row>
    <row r="21" spans="2:11" x14ac:dyDescent="0.3">
      <c r="B21" s="53"/>
      <c r="C21" s="26"/>
      <c r="D21" s="38"/>
      <c r="E21" s="28"/>
      <c r="H21" s="13"/>
      <c r="I21" s="52"/>
      <c r="J21" s="14"/>
      <c r="K21" s="15"/>
    </row>
    <row r="22" spans="2:11" x14ac:dyDescent="0.3">
      <c r="B22" s="53" t="s">
        <v>57</v>
      </c>
      <c r="C22" s="26" t="s">
        <v>4</v>
      </c>
      <c r="D22" s="27">
        <v>200</v>
      </c>
      <c r="E22" s="28" t="s">
        <v>1</v>
      </c>
      <c r="H22" s="54" t="s">
        <v>53</v>
      </c>
      <c r="I22" s="55" t="s">
        <v>5</v>
      </c>
      <c r="J22" s="56">
        <f>65536/PI()*D17*D22/D19*D20</f>
        <v>6764736.6683229525</v>
      </c>
      <c r="K22" s="57" t="s">
        <v>6</v>
      </c>
    </row>
    <row r="23" spans="2:11" x14ac:dyDescent="0.3">
      <c r="B23" s="53"/>
      <c r="C23" s="26"/>
      <c r="D23" s="38"/>
      <c r="E23" s="28"/>
      <c r="H23" s="13"/>
      <c r="I23" s="52"/>
      <c r="J23" s="14"/>
      <c r="K23" s="15"/>
    </row>
    <row r="24" spans="2:11" x14ac:dyDescent="0.3">
      <c r="B24" s="25" t="s">
        <v>50</v>
      </c>
      <c r="C24" s="26" t="s">
        <v>7</v>
      </c>
      <c r="D24" s="27">
        <v>0.4</v>
      </c>
      <c r="E24" s="28" t="s">
        <v>8</v>
      </c>
      <c r="H24" s="58" t="s">
        <v>25</v>
      </c>
      <c r="I24" s="59" t="s">
        <v>9</v>
      </c>
      <c r="J24" s="60">
        <f>60000/PI()*D24/D19*D20</f>
        <v>774.16267413974219</v>
      </c>
      <c r="K24" s="61" t="s">
        <v>10</v>
      </c>
    </row>
    <row r="25" spans="2:11" x14ac:dyDescent="0.3">
      <c r="B25" s="9"/>
      <c r="C25" s="10"/>
      <c r="D25" s="39"/>
      <c r="E25" s="12"/>
      <c r="H25" s="53" t="s">
        <v>24</v>
      </c>
      <c r="I25" s="62" t="s">
        <v>11</v>
      </c>
      <c r="J25" s="63">
        <f>65536/PI()*D17*D24/D19*D20</f>
        <v>13529.473336645906</v>
      </c>
      <c r="K25" s="28" t="s">
        <v>12</v>
      </c>
    </row>
    <row r="26" spans="2:11" x14ac:dyDescent="0.3">
      <c r="B26" s="16"/>
      <c r="C26" s="17"/>
      <c r="D26" s="33"/>
      <c r="E26" s="34"/>
      <c r="H26" s="9"/>
      <c r="I26" s="64"/>
      <c r="J26" s="10"/>
      <c r="K26" s="12"/>
    </row>
    <row r="27" spans="2:11" ht="14.5" thickBot="1" x14ac:dyDescent="0.35">
      <c r="B27" s="42" t="s">
        <v>54</v>
      </c>
      <c r="C27" s="43" t="s">
        <v>13</v>
      </c>
      <c r="D27" s="44">
        <v>2</v>
      </c>
      <c r="E27" s="45" t="s">
        <v>14</v>
      </c>
      <c r="H27" s="46" t="s">
        <v>48</v>
      </c>
      <c r="I27" s="65" t="s">
        <v>15</v>
      </c>
      <c r="J27" s="66">
        <f>65536*D17/1000/PI()*D27/D19*D20</f>
        <v>67.647366683229521</v>
      </c>
      <c r="K27" s="49" t="s">
        <v>16</v>
      </c>
    </row>
    <row r="61" spans="2:4" hidden="1" x14ac:dyDescent="0.3">
      <c r="B61" s="1" t="s">
        <v>39</v>
      </c>
      <c r="C61" s="1">
        <v>38.200000000000003</v>
      </c>
      <c r="D61" s="1">
        <v>1</v>
      </c>
    </row>
    <row r="62" spans="2:4" hidden="1" x14ac:dyDescent="0.3">
      <c r="B62" s="1" t="s">
        <v>40</v>
      </c>
      <c r="C62" s="1">
        <v>49.34</v>
      </c>
      <c r="D62" s="1">
        <f>IF((D19=C61),4,3)</f>
        <v>3</v>
      </c>
    </row>
    <row r="63" spans="2:4" hidden="1" x14ac:dyDescent="0.3">
      <c r="B63" s="1" t="s">
        <v>41</v>
      </c>
      <c r="C63" s="1">
        <v>66.209999999999994</v>
      </c>
      <c r="D63" s="1">
        <f>IF((D19=C61),7,5)</f>
        <v>5</v>
      </c>
    </row>
    <row r="64" spans="2:4" hidden="1" x14ac:dyDescent="0.3">
      <c r="B64" s="1" t="s">
        <v>42</v>
      </c>
      <c r="C64" s="1">
        <v>84.03</v>
      </c>
      <c r="D64" s="1">
        <f>IF((D19=C61),B65,7)</f>
        <v>7</v>
      </c>
    </row>
    <row r="65" spans="2:2" x14ac:dyDescent="0.3">
      <c r="B65" s="20" t="s">
        <v>37</v>
      </c>
    </row>
  </sheetData>
  <sheetProtection algorithmName="SHA-512" hashValue="fVKYiCW4d4+phHLBowqayF1jOPDGCFpMD+nE+M2BnIrbuDYKDN393pb6RMpuE8QPutyxq8dpGCmVShjptctdYA==" saltValue="LWDR7qlepIDo/G0mekrH5g==" spinCount="100000" sheet="1" objects="1" scenarios="1"/>
  <protectedRanges>
    <protectedRange sqref="D18:D20 D22 D24 D27" name="Bereich1"/>
  </protectedRanges>
  <dataValidations count="2">
    <dataValidation type="list" allowBlank="1" showInputMessage="1" showErrorMessage="1" sqref="D20" xr:uid="{DB5B4ACC-F8A8-40EC-8CEE-D8F77D90CFD0}">
      <formula1>$D$61:$D$64</formula1>
    </dataValidation>
    <dataValidation type="list" allowBlank="1" showInputMessage="1" showErrorMessage="1" sqref="D18" xr:uid="{B4BF797F-A021-4AA1-A8BE-07F2BD23EE09}">
      <formula1>$B$61:$B$64</formula1>
    </dataValidation>
  </dataValidations>
  <pageMargins left="0.7" right="0.7" top="0.78740157499999996" bottom="0.78740157499999996" header="0.3" footer="0.3"/>
  <pageSetup paperSize="9" scale="48" orientation="portrait" horizont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Spindel | Ball Screw</vt:lpstr>
      <vt:lpstr>Zahnriemen | Toothed Belt</vt:lpstr>
      <vt:lpstr>'Spindel | Ball Screw'!Druckbereich</vt:lpstr>
      <vt:lpstr>'Zahnriemen | Toothed Belt'!Druckbereich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Bauer, Dominic [ACIM/HEN]</dc:creator>
  <cp:lastModifiedBy>Merkelbach, Stephan</cp:lastModifiedBy>
  <dcterms:created xsi:type="dcterms:W3CDTF">2015-06-05T18:19:34Z</dcterms:created>
  <dcterms:modified xsi:type="dcterms:W3CDTF">2021-05-28T07:58:22Z</dcterms:modified>
</cp:coreProperties>
</file>